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IKANAN\"/>
    </mc:Choice>
  </mc:AlternateContent>
  <xr:revisionPtr revIDLastSave="0" documentId="8_{8E7D0079-28C5-4FFB-8BBA-6789D04C9A62}" xr6:coauthVersionLast="47" xr6:coauthVersionMax="47" xr10:uidLastSave="{00000000-0000-0000-0000-000000000000}"/>
  <bookViews>
    <workbookView xWindow="-108" yWindow="-108" windowWidth="23256" windowHeight="12456" xr2:uid="{7F3B6783-032D-4DA0-BB99-D248CF5580D0}"/>
  </bookViews>
  <sheets>
    <sheet name="tabel 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F18" i="1"/>
  <c r="E18" i="1"/>
  <c r="D18" i="1"/>
  <c r="I18" i="1" s="1"/>
  <c r="I17" i="1"/>
  <c r="G17" i="1"/>
  <c r="F17" i="1"/>
  <c r="E17" i="1"/>
  <c r="D17" i="1"/>
  <c r="F16" i="1"/>
  <c r="E16" i="1"/>
  <c r="D16" i="1"/>
  <c r="C16" i="1"/>
  <c r="I16" i="1" s="1"/>
  <c r="F15" i="1"/>
  <c r="E15" i="1"/>
  <c r="I15" i="1" s="1"/>
  <c r="D15" i="1"/>
  <c r="C15" i="1"/>
  <c r="F14" i="1"/>
  <c r="E14" i="1"/>
  <c r="D14" i="1"/>
  <c r="C14" i="1"/>
  <c r="I14" i="1" s="1"/>
  <c r="F13" i="1"/>
  <c r="E13" i="1"/>
  <c r="D13" i="1"/>
  <c r="I13" i="1" s="1"/>
  <c r="I12" i="1"/>
  <c r="F12" i="1"/>
  <c r="E12" i="1"/>
  <c r="D12" i="1"/>
  <c r="C12" i="1"/>
  <c r="F11" i="1"/>
  <c r="E11" i="1"/>
  <c r="D11" i="1"/>
  <c r="C11" i="1"/>
  <c r="I11" i="1" s="1"/>
  <c r="F10" i="1"/>
  <c r="D10" i="1"/>
  <c r="I10" i="1" s="1"/>
  <c r="C10" i="1"/>
  <c r="F9" i="1"/>
  <c r="E9" i="1"/>
  <c r="D9" i="1"/>
  <c r="C9" i="1"/>
  <c r="I9" i="1" s="1"/>
  <c r="F8" i="1"/>
  <c r="E8" i="1"/>
  <c r="D8" i="1"/>
  <c r="C8" i="1"/>
  <c r="I8" i="1" s="1"/>
  <c r="I7" i="1"/>
  <c r="F7" i="1"/>
  <c r="E7" i="1"/>
  <c r="D7" i="1"/>
  <c r="F6" i="1"/>
  <c r="E6" i="1"/>
  <c r="D6" i="1"/>
  <c r="D19" i="1" s="1"/>
  <c r="C6" i="1"/>
  <c r="I6" i="1" s="1"/>
  <c r="G5" i="1"/>
  <c r="G19" i="1" s="1"/>
  <c r="F5" i="1"/>
  <c r="F19" i="1" s="1"/>
  <c r="E5" i="1"/>
  <c r="I5" i="1" s="1"/>
  <c r="D5" i="1"/>
  <c r="I19" i="1" l="1"/>
  <c r="C19" i="1"/>
  <c r="E19" i="1"/>
</calcChain>
</file>

<file path=xl/sharedStrings.xml><?xml version="1.0" encoding="utf-8"?>
<sst xmlns="http://schemas.openxmlformats.org/spreadsheetml/2006/main" count="47" uniqueCount="36">
  <si>
    <t>Tabel 5. Jumlah Armada Penangkapan Ikan menurut kecamatan dan Jenis di Kabupaten Karimun (Unit) 2023</t>
  </si>
  <si>
    <t>NO</t>
  </si>
  <si>
    <t>KECAMATAN</t>
  </si>
  <si>
    <t>JUMLAH ARMADA (UNIT)</t>
  </si>
  <si>
    <t>JUMLAH (Unit)</t>
  </si>
  <si>
    <t>PTM</t>
  </si>
  <si>
    <t>PM</t>
  </si>
  <si>
    <t>MT</t>
  </si>
  <si>
    <t>&lt; 5GT</t>
  </si>
  <si>
    <t>5-30 GT</t>
  </si>
  <si>
    <t>&gt; 30GT</t>
  </si>
  <si>
    <t>MORO</t>
  </si>
  <si>
    <t>DURAI</t>
  </si>
  <si>
    <t>KUNDUR</t>
  </si>
  <si>
    <t>-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</si>
  <si>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</si>
  <si>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</si>
  <si>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</si>
  <si>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</si>
  <si>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</si>
  <si>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</si>
  <si>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</si>
  <si>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</si>
  <si>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</si>
  <si>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</si>
  <si>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SUGI BESAR</t>
  </si>
  <si>
    <t>JUMLAH</t>
  </si>
  <si>
    <t xml:space="preserve">PTM </t>
  </si>
  <si>
    <t>= PERAHU TANPA MOTOR (SAMPAN</t>
  </si>
  <si>
    <t>= PERAHU BERMOTOR (SAMPAN KETINTING)</t>
  </si>
  <si>
    <t>= MOTOR TEMPEL (BOAT PANCUNG)</t>
  </si>
  <si>
    <t>Telah Diperiksa Oleh</t>
  </si>
  <si>
    <t>Sekretaris</t>
  </si>
  <si>
    <t>:</t>
  </si>
  <si>
    <t>Kasubbag Umpeg</t>
  </si>
  <si>
    <t>JF Analis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</si>
</sst>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164" fontId="4" fillId="0" borderId="1" xfId="1" applyNumberFormat="1" applyFont="1" applyFill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164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quotePrefix="1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82844</xdr:colOff>
      <xdr:row>26</xdr:row>
      <xdr:rowOff>5769</xdr:rowOff>
    </xdr:from>
    <xdr:to>
      <xdr:col>2</xdr:col>
      <xdr:colOff>82845</xdr:colOff>
      <xdr:row>29</xdr:row>
      <xdr:rowOff>756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760DE7D-3789-4747-8E44-DC5EEAE3FC07}"/>
            </a:ext>
          </a:extLst>
        </xdr:cNvPr>
        <xdr:cNvCxnSpPr/>
      </xdr:nvCxnSpPr>
      <xdr:spPr>
        <a:xfrm flipH="1">
          <a:off x="1484924" y="5278809"/>
          <a:ext cx="1" cy="54362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4</xdr:col>
      <xdr:colOff>263525</xdr:colOff>
      <xdr:row>29</xdr:row>
      <xdr:rowOff>158750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B83E85E-3357-47A0-9132-51F1A1957B7A}"/>
            </a:ext>
          </a:extLst>
        </xdr:cNvPr>
        <xdr:cNvSpPr/>
      </xdr:nvSpPr>
      <xdr:spPr>
        <a:xfrm>
          <a:off x="0" y="4907280"/>
          <a:ext cx="2793365" cy="1073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9ABD-94AF-45B5-B934-ED9ECD7E62F9}">
  <sheetPr codeName="Sheet5"/>
  <dimension ref="A1:I29"/>
  <sheetViews>
    <sheetView tabSelected="1" view="pageBreakPreview" topLeftCell="A2" zoomScale="106" zoomScaleNormal="106" zoomScaleSheetLayoutView="106" workbookViewId="0">
      <selection activeCell="H4" sqref="H4"/>
    </sheetView>
  </sheetViews>
  <sheetFormatPr defaultRowHeight="14.4" x14ac:dyDescent="0.3"/>
  <cols>
    <col min="1" max="1" width="5" customWidth="1"/>
    <col min="2" max="2" width="15.44140625" customWidth="1"/>
    <col min="3" max="3" width="6" bestFit="1" customWidth="1"/>
    <col min="4" max="4" width="10.44140625" customWidth="1"/>
    <col min="5" max="5" width="6.21875" bestFit="1" customWidth="1"/>
    <col min="6" max="6" width="8" bestFit="1" customWidth="1"/>
    <col min="7" max="7" width="10" customWidth="1"/>
    <col min="9" max="9" width="10.21875" customWidth="1"/>
  </cols>
  <sheetData>
    <row r="1" spans="1:9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3">
      <c r="A3" s="2" t="s">
        <v>1</v>
      </c>
      <c r="B3" s="2" t="s">
        <v>2</v>
      </c>
      <c r="C3" s="3" t="s">
        <v>3</v>
      </c>
      <c r="D3" s="4"/>
      <c r="E3" s="4"/>
      <c r="F3" s="4"/>
      <c r="G3" s="4"/>
      <c r="H3" s="5"/>
      <c r="I3" s="6" t="s">
        <v>4</v>
      </c>
    </row>
    <row r="4" spans="1:9" x14ac:dyDescent="0.3">
      <c r="A4" s="2"/>
      <c r="B4" s="2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6"/>
    </row>
    <row r="5" spans="1:9" x14ac:dyDescent="0.3">
      <c r="A5" s="9">
        <v>1</v>
      </c>
      <c r="B5" s="10" t="s">
        <v>11</v>
      </c>
      <c r="C5" s="11">
        <v>66</v>
      </c>
      <c r="D5" s="11">
        <f>421+12</f>
        <v>433</v>
      </c>
      <c r="E5" s="11">
        <f>128+3</f>
        <v>131</v>
      </c>
      <c r="F5" s="12">
        <f>556-80</f>
        <v>476</v>
      </c>
      <c r="G5" s="11">
        <f>46+5</f>
        <v>51</v>
      </c>
      <c r="H5" s="13">
        <v>3</v>
      </c>
      <c r="I5" s="14">
        <f>SUM(C5:H5)</f>
        <v>1160</v>
      </c>
    </row>
    <row r="6" spans="1:9" x14ac:dyDescent="0.3">
      <c r="A6" s="9">
        <v>2</v>
      </c>
      <c r="B6" s="10" t="s">
        <v>12</v>
      </c>
      <c r="C6" s="11">
        <f>15+10</f>
        <v>25</v>
      </c>
      <c r="D6" s="11">
        <f>127+5</f>
        <v>132</v>
      </c>
      <c r="E6" s="11">
        <f>6+2</f>
        <v>8</v>
      </c>
      <c r="F6" s="12">
        <f>222+1+1</f>
        <v>224</v>
      </c>
      <c r="G6" s="11">
        <v>1</v>
      </c>
      <c r="H6" s="13"/>
      <c r="I6" s="14">
        <f t="shared" ref="I6:I18" si="0">SUM(C6:H6)</f>
        <v>390</v>
      </c>
    </row>
    <row r="7" spans="1:9" x14ac:dyDescent="0.3">
      <c r="A7" s="9">
        <v>3</v>
      </c>
      <c r="B7" s="10" t="s">
        <v>13</v>
      </c>
      <c r="C7" s="11">
        <v>22</v>
      </c>
      <c r="D7" s="11">
        <f>71+7</f>
        <v>78</v>
      </c>
      <c r="E7" s="11">
        <f>2+1</f>
        <v>3</v>
      </c>
      <c r="F7" s="12">
        <f>14+5</f>
        <v>19</v>
      </c>
      <c r="G7" s="11" t="s">
        <v>14</v>
      </c>
      <c r="H7" s="13"/>
      <c r="I7" s="14">
        <f t="shared" si="0"/>
        <v>122</v>
      </c>
    </row>
    <row r="8" spans="1:9" ht="27" x14ac:dyDescent="0.3">
      <c r="A8" s="9">
        <v>4</v>
      </c>
      <c r="B8" s="15" t="s">
        <v>15</v>
      </c>
      <c r="C8" s="11">
        <f>15-4</f>
        <v>11</v>
      </c>
      <c r="D8" s="11">
        <f>66-3</f>
        <v>63</v>
      </c>
      <c r="E8" s="11">
        <f>0+3</f>
        <v>3</v>
      </c>
      <c r="F8" s="12">
        <f>14+9</f>
        <v>23</v>
      </c>
      <c r="G8" s="11" t="s">
        <v>14</v>
      </c>
      <c r="H8" s="13"/>
      <c r="I8" s="14">
        <f t="shared" si="0"/>
        <v>100</v>
      </c>
    </row>
    <row r="9" spans="1:9" ht="27" x14ac:dyDescent="0.3">
      <c r="A9" s="9">
        <v>5</v>
      </c>
      <c r="B9" s="15" t="s">
        <v>16</v>
      </c>
      <c r="C9" s="11">
        <f>13-7</f>
        <v>6</v>
      </c>
      <c r="D9" s="11">
        <f>341+37</f>
        <v>378</v>
      </c>
      <c r="E9" s="11">
        <f>11+4</f>
        <v>15</v>
      </c>
      <c r="F9" s="12">
        <f>55</f>
        <v>55</v>
      </c>
      <c r="G9" s="11" t="s">
        <v>14</v>
      </c>
      <c r="H9" s="13"/>
      <c r="I9" s="14">
        <f t="shared" si="0"/>
        <v>454</v>
      </c>
    </row>
    <row r="10" spans="1:9" x14ac:dyDescent="0.3">
      <c r="A10" s="9">
        <v>6</v>
      </c>
      <c r="B10" s="10" t="s">
        <v>17</v>
      </c>
      <c r="C10" s="11">
        <f>24-9</f>
        <v>15</v>
      </c>
      <c r="D10" s="11">
        <f>230+9</f>
        <v>239</v>
      </c>
      <c r="E10" s="11" t="s">
        <v>14</v>
      </c>
      <c r="F10" s="12">
        <f>71+1</f>
        <v>72</v>
      </c>
      <c r="G10" s="11" t="s">
        <v>14</v>
      </c>
      <c r="H10" s="13"/>
      <c r="I10" s="14">
        <f t="shared" si="0"/>
        <v>326</v>
      </c>
    </row>
    <row r="11" spans="1:9" x14ac:dyDescent="0.3">
      <c r="A11" s="9">
        <v>7</v>
      </c>
      <c r="B11" s="10" t="s">
        <v>18</v>
      </c>
      <c r="C11" s="11">
        <f>102-28</f>
        <v>74</v>
      </c>
      <c r="D11" s="11">
        <f>162+25</f>
        <v>187</v>
      </c>
      <c r="E11" s="11">
        <f>2+3</f>
        <v>5</v>
      </c>
      <c r="F11" s="12">
        <f>59+1</f>
        <v>60</v>
      </c>
      <c r="G11" s="11" t="s">
        <v>14</v>
      </c>
      <c r="H11" s="13"/>
      <c r="I11" s="14">
        <f t="shared" si="0"/>
        <v>326</v>
      </c>
    </row>
    <row r="12" spans="1:9" x14ac:dyDescent="0.3">
      <c r="A12" s="9">
        <v>8</v>
      </c>
      <c r="B12" s="10" t="s">
        <v>19</v>
      </c>
      <c r="C12" s="11">
        <f>36-19</f>
        <v>17</v>
      </c>
      <c r="D12" s="11">
        <f>55-8</f>
        <v>47</v>
      </c>
      <c r="E12" s="11">
        <f>13+2</f>
        <v>15</v>
      </c>
      <c r="F12" s="12">
        <f>69+3</f>
        <v>72</v>
      </c>
      <c r="G12" s="11">
        <v>6</v>
      </c>
      <c r="H12" s="13"/>
      <c r="I12" s="14">
        <f t="shared" si="0"/>
        <v>157</v>
      </c>
    </row>
    <row r="13" spans="1:9" x14ac:dyDescent="0.3">
      <c r="A13" s="9">
        <v>9</v>
      </c>
      <c r="B13" s="10" t="s">
        <v>20</v>
      </c>
      <c r="C13" s="11">
        <v>2</v>
      </c>
      <c r="D13" s="11">
        <f>376+5</f>
        <v>381</v>
      </c>
      <c r="E13" s="11">
        <f>49+14</f>
        <v>63</v>
      </c>
      <c r="F13" s="12">
        <f>174+6</f>
        <v>180</v>
      </c>
      <c r="G13" s="11">
        <v>23</v>
      </c>
      <c r="H13" s="13"/>
      <c r="I13" s="14">
        <f t="shared" si="0"/>
        <v>649</v>
      </c>
    </row>
    <row r="14" spans="1:9" x14ac:dyDescent="0.3">
      <c r="A14" s="9">
        <v>10</v>
      </c>
      <c r="B14" s="10" t="s">
        <v>21</v>
      </c>
      <c r="C14" s="11">
        <f>85-21</f>
        <v>64</v>
      </c>
      <c r="D14" s="11">
        <f>125</f>
        <v>125</v>
      </c>
      <c r="E14" s="11">
        <f>3+5</f>
        <v>8</v>
      </c>
      <c r="F14" s="12">
        <f>303</f>
        <v>303</v>
      </c>
      <c r="G14" s="11">
        <v>102</v>
      </c>
      <c r="H14" s="13">
        <v>123</v>
      </c>
      <c r="I14" s="14">
        <f t="shared" si="0"/>
        <v>725</v>
      </c>
    </row>
    <row r="15" spans="1:9" x14ac:dyDescent="0.3">
      <c r="A15" s="9">
        <v>11</v>
      </c>
      <c r="B15" s="10" t="s">
        <v>22</v>
      </c>
      <c r="C15" s="11">
        <f>33-19</f>
        <v>14</v>
      </c>
      <c r="D15" s="11">
        <f>143-36</f>
        <v>107</v>
      </c>
      <c r="E15" s="11">
        <f>132+117</f>
        <v>249</v>
      </c>
      <c r="F15" s="12">
        <f>166+9</f>
        <v>175</v>
      </c>
      <c r="G15" s="11" t="s">
        <v>14</v>
      </c>
      <c r="H15" s="13"/>
      <c r="I15" s="14">
        <f t="shared" si="0"/>
        <v>545</v>
      </c>
    </row>
    <row r="16" spans="1:9" x14ac:dyDescent="0.3">
      <c r="A16" s="9">
        <v>12</v>
      </c>
      <c r="B16" s="10" t="s">
        <v>23</v>
      </c>
      <c r="C16" s="11">
        <f>57-9</f>
        <v>48</v>
      </c>
      <c r="D16" s="11">
        <f>110+4</f>
        <v>114</v>
      </c>
      <c r="E16" s="11">
        <f>33+10</f>
        <v>43</v>
      </c>
      <c r="F16" s="12">
        <f>127+2</f>
        <v>129</v>
      </c>
      <c r="G16" s="11" t="s">
        <v>14</v>
      </c>
      <c r="H16" s="13"/>
      <c r="I16" s="14">
        <f t="shared" si="0"/>
        <v>334</v>
      </c>
    </row>
    <row r="17" spans="1:9" x14ac:dyDescent="0.3">
      <c r="A17" s="16">
        <v>13</v>
      </c>
      <c r="B17" s="17" t="s">
        <v>24</v>
      </c>
      <c r="C17" s="18">
        <v>6</v>
      </c>
      <c r="D17" s="18">
        <f>182+10</f>
        <v>192</v>
      </c>
      <c r="E17" s="18">
        <f>25+42</f>
        <v>67</v>
      </c>
      <c r="F17" s="19">
        <f>87+1</f>
        <v>88</v>
      </c>
      <c r="G17" s="18">
        <f>1+1</f>
        <v>2</v>
      </c>
      <c r="H17" s="20"/>
      <c r="I17" s="14">
        <f t="shared" si="0"/>
        <v>355</v>
      </c>
    </row>
    <row r="18" spans="1:9" x14ac:dyDescent="0.3">
      <c r="A18" s="16">
        <v>14</v>
      </c>
      <c r="B18" s="17" t="s">
        <v>25</v>
      </c>
      <c r="C18" s="18">
        <v>96</v>
      </c>
      <c r="D18" s="18">
        <f>580+29</f>
        <v>609</v>
      </c>
      <c r="E18" s="18">
        <f>216+2</f>
        <v>218</v>
      </c>
      <c r="F18" s="19">
        <f>327-57</f>
        <v>270</v>
      </c>
      <c r="G18" s="18">
        <v>5</v>
      </c>
      <c r="H18" s="20"/>
      <c r="I18" s="14">
        <f t="shared" si="0"/>
        <v>1198</v>
      </c>
    </row>
    <row r="19" spans="1:9" x14ac:dyDescent="0.3">
      <c r="A19" s="3" t="s">
        <v>26</v>
      </c>
      <c r="B19" s="5"/>
      <c r="C19" s="21">
        <f t="shared" ref="C19:I19" si="1">SUM(C5:C18)</f>
        <v>466</v>
      </c>
      <c r="D19" s="21">
        <f t="shared" si="1"/>
        <v>3085</v>
      </c>
      <c r="E19" s="21">
        <f t="shared" si="1"/>
        <v>828</v>
      </c>
      <c r="F19" s="21">
        <f t="shared" si="1"/>
        <v>2146</v>
      </c>
      <c r="G19" s="21">
        <f t="shared" si="1"/>
        <v>190</v>
      </c>
      <c r="H19" s="21">
        <f t="shared" si="1"/>
        <v>126</v>
      </c>
      <c r="I19" s="21">
        <f t="shared" si="1"/>
        <v>6841</v>
      </c>
    </row>
    <row r="20" spans="1:9" x14ac:dyDescent="0.3">
      <c r="A20" s="22"/>
      <c r="B20" s="22"/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27</v>
      </c>
      <c r="B21" s="25" t="s">
        <v>28</v>
      </c>
      <c r="C21" s="24"/>
      <c r="D21" s="23"/>
      <c r="E21" s="23"/>
      <c r="F21" s="23"/>
      <c r="G21" s="23"/>
      <c r="H21" s="23"/>
      <c r="I21" s="23"/>
    </row>
    <row r="22" spans="1:9" x14ac:dyDescent="0.3">
      <c r="A22" s="24" t="s">
        <v>6</v>
      </c>
      <c r="B22" s="25" t="s">
        <v>29</v>
      </c>
      <c r="C22" s="24"/>
      <c r="D22" s="23"/>
      <c r="E22" s="23"/>
      <c r="F22" s="23"/>
      <c r="G22" s="23"/>
      <c r="H22" s="23"/>
      <c r="I22" s="23"/>
    </row>
    <row r="23" spans="1:9" x14ac:dyDescent="0.3">
      <c r="A23" s="24" t="s">
        <v>7</v>
      </c>
      <c r="B23" s="25" t="s">
        <v>30</v>
      </c>
      <c r="C23" s="24"/>
      <c r="D23" s="23"/>
      <c r="E23" s="23"/>
      <c r="F23" s="23"/>
      <c r="G23" s="23"/>
      <c r="H23" s="23"/>
      <c r="I23" s="23"/>
    </row>
    <row r="24" spans="1:9" x14ac:dyDescent="0.3">
      <c r="A24" s="22"/>
      <c r="B24" s="22"/>
      <c r="C24" s="23"/>
      <c r="D24" s="23"/>
      <c r="E24" s="23"/>
      <c r="F24" s="23"/>
      <c r="G24" s="23"/>
      <c r="H24" s="23"/>
      <c r="I24" s="23"/>
    </row>
    <row r="26" spans="1:9" x14ac:dyDescent="0.3">
      <c r="A26" s="26" t="s">
        <v>31</v>
      </c>
      <c r="B26" s="27"/>
      <c r="C26" s="28"/>
    </row>
    <row r="27" spans="1:9" x14ac:dyDescent="0.3">
      <c r="A27" s="26" t="s">
        <v>32</v>
      </c>
      <c r="B27" s="28"/>
      <c r="C27" s="29" t="s">
        <v>33</v>
      </c>
    </row>
    <row r="28" spans="1:9" x14ac:dyDescent="0.3">
      <c r="A28" s="26" t="s">
        <v>34</v>
      </c>
      <c r="B28" s="28"/>
      <c r="C28" s="29" t="s">
        <v>33</v>
      </c>
    </row>
    <row r="29" spans="1:9" x14ac:dyDescent="0.3">
      <c r="A29" s="26" t="s">
        <v>35</v>
      </c>
      <c r="B29" s="28"/>
      <c r="C29" s="29" t="s">
        <v>33</v>
      </c>
    </row>
  </sheetData>
  <sheetProtection algorithmName="SHA-512" hashValue="5sH3TFo74kwIhZXunCtrDRIHkFbOffDPHwSM3naAcZ8qrP8SJ2dMnLjE3YUMBdUvNWwaSBZQw2kER8/zSaTDkw==" saltValue="RTDF6zcd9WSFKtWNGkQE0Q==" spinCount="100000" sheet="1" formatCells="0" formatColumns="0" formatRows="0" insertColumns="0" insertRows="0" insertHyperlinks="0" deleteColumns="0" deleteRows="0" sort="0" autoFilter="0" pivotTables="0"/>
  <mergeCells count="10">
    <mergeCell ref="A26:C26"/>
    <mergeCell ref="A27:B27"/>
    <mergeCell ref="A28:B28"/>
    <mergeCell ref="A29:B29"/>
    <mergeCell ref="A1:I1"/>
    <mergeCell ref="A3:A4"/>
    <mergeCell ref="B3:B4"/>
    <mergeCell ref="C3:H3"/>
    <mergeCell ref="I3:I4"/>
    <mergeCell ref="A19:B19"/>
  </mergeCells>
  <pageMargins left="0.95" right="0.7" top="0.75" bottom="0.75" header="0.3" footer="0.3"/>
  <pageSetup paperSize="2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2025-10-15T01:54:34Z</dcterms:created>
  <dcterms:modified xsi:type="dcterms:W3CDTF">2025-10-15T01:54:35Z</dcterms:modified>
</cp:coreProperties>
</file>